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turo\Desktop\Projects\"/>
    </mc:Choice>
  </mc:AlternateContent>
  <bookViews>
    <workbookView xWindow="0" yWindow="0" windowWidth="11520" windowHeight="7680"/>
  </bookViews>
  <sheets>
    <sheet name="Summary" sheetId="1" r:id="rId1"/>
  </sheet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1" l="1"/>
  <c r="F20" i="1"/>
  <c r="H20" i="1" s="1"/>
  <c r="J20" i="1"/>
  <c r="D21" i="1"/>
  <c r="F21" i="1"/>
  <c r="H21" i="1" s="1"/>
  <c r="J21" i="1"/>
  <c r="E38" i="1" l="1"/>
  <c r="C38" i="1"/>
  <c r="B38" i="1"/>
  <c r="J35" i="1" l="1"/>
  <c r="J36" i="1"/>
  <c r="F35" i="1"/>
  <c r="H35" i="1" s="1"/>
  <c r="F36" i="1"/>
  <c r="H36" i="1" s="1"/>
  <c r="J29" i="1" l="1"/>
  <c r="J30" i="1"/>
  <c r="J31" i="1"/>
  <c r="J32" i="1"/>
  <c r="J33" i="1"/>
  <c r="J34" i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J26" i="1" l="1"/>
  <c r="J27" i="1"/>
  <c r="J28" i="1"/>
  <c r="J25" i="1"/>
  <c r="F16" i="1"/>
  <c r="F17" i="1"/>
  <c r="F18" i="1"/>
  <c r="F19" i="1"/>
  <c r="H19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J24" i="1" l="1"/>
  <c r="J23" i="1"/>
  <c r="J22" i="1"/>
  <c r="J17" i="1" l="1"/>
  <c r="J19" i="1"/>
  <c r="J10" i="1"/>
  <c r="J12" i="1"/>
  <c r="J13" i="1"/>
  <c r="J14" i="1"/>
  <c r="J15" i="1"/>
  <c r="J16" i="1"/>
  <c r="J18" i="1"/>
  <c r="J9" i="1"/>
  <c r="F9" i="1"/>
  <c r="F10" i="1"/>
  <c r="F11" i="1"/>
  <c r="F12" i="1"/>
  <c r="F13" i="1"/>
  <c r="H13" i="1" s="1"/>
  <c r="F14" i="1"/>
  <c r="H14" i="1" s="1"/>
  <c r="F15" i="1"/>
  <c r="H15" i="1" s="1"/>
  <c r="H16" i="1"/>
  <c r="H17" i="1"/>
  <c r="H18" i="1"/>
  <c r="F8" i="1"/>
  <c r="D9" i="1"/>
  <c r="D10" i="1"/>
  <c r="D11" i="1"/>
  <c r="D12" i="1"/>
  <c r="D13" i="1"/>
  <c r="D14" i="1"/>
  <c r="D15" i="1"/>
  <c r="D16" i="1"/>
  <c r="D17" i="1"/>
  <c r="D18" i="1"/>
  <c r="D19" i="1"/>
  <c r="D8" i="1"/>
  <c r="F38" i="1" l="1"/>
  <c r="J38" i="1"/>
  <c r="G40" i="1" s="1"/>
  <c r="H11" i="1"/>
  <c r="H12" i="1"/>
  <c r="H9" i="1"/>
  <c r="G43" i="1" l="1"/>
  <c r="G41" i="1"/>
  <c r="G42" i="1" s="1"/>
  <c r="C40" i="1"/>
  <c r="C41" i="1" s="1"/>
  <c r="C42" i="1" s="1"/>
  <c r="H10" i="1"/>
  <c r="H38" i="1" s="1"/>
  <c r="C43" i="1" l="1"/>
</calcChain>
</file>

<file path=xl/comments1.xml><?xml version="1.0" encoding="utf-8"?>
<comments xmlns="http://schemas.openxmlformats.org/spreadsheetml/2006/main">
  <authors>
    <author>Arturo Jumpa</author>
  </authors>
  <commentList>
    <comment ref="F17" authorId="0" shapeId="0">
      <text>
        <r>
          <rPr>
            <b/>
            <sz val="9"/>
            <color indexed="81"/>
            <rFont val="Tahoma"/>
            <charset val="1"/>
          </rPr>
          <t>Re-pressurized tires and started using cruise control</t>
        </r>
      </text>
    </comment>
    <comment ref="B18" authorId="0" shapeId="0">
      <text>
        <r>
          <rPr>
            <b/>
            <sz val="9"/>
            <color indexed="81"/>
            <rFont val="Tahoma"/>
            <charset val="1"/>
          </rPr>
          <t>New Jersey!</t>
        </r>
      </text>
    </comment>
    <comment ref="E18" authorId="0" shapeId="0">
      <text>
        <r>
          <rPr>
            <b/>
            <sz val="9"/>
            <color indexed="81"/>
            <rFont val="Tahoma"/>
            <charset val="1"/>
          </rPr>
          <t>Guy didn't fill up all the way</t>
        </r>
      </text>
    </comment>
    <comment ref="E19" authorId="0" shapeId="0">
      <text>
        <r>
          <rPr>
            <b/>
            <sz val="9"/>
            <color indexed="81"/>
            <rFont val="Tahoma"/>
            <charset val="1"/>
          </rPr>
          <t xml:space="preserve">Not full tank.
</t>
        </r>
        <r>
          <rPr>
            <b/>
            <strike/>
            <sz val="9"/>
            <color indexed="81"/>
            <rFont val="Tahoma"/>
            <family val="2"/>
          </rPr>
          <t xml:space="preserve">Broken sensor?
</t>
        </r>
        <r>
          <rPr>
            <b/>
            <sz val="9"/>
            <color indexed="81"/>
            <rFont val="Tahoma"/>
            <family val="2"/>
          </rPr>
          <t>Bad station</t>
        </r>
      </text>
    </comment>
    <comment ref="A22" authorId="0" shapeId="0">
      <text>
        <r>
          <rPr>
            <b/>
            <sz val="9"/>
            <color indexed="81"/>
            <rFont val="Tahoma"/>
            <charset val="1"/>
          </rPr>
          <t>Oil Change</t>
        </r>
      </text>
    </comment>
    <comment ref="I23" authorId="0" shapeId="0">
      <text>
        <r>
          <rPr>
            <b/>
            <sz val="9"/>
            <color indexed="81"/>
            <rFont val="Tahoma"/>
            <charset val="1"/>
          </rPr>
          <t>Trip to Atlantic city</t>
        </r>
      </text>
    </comment>
    <comment ref="H28" authorId="0" shapeId="0">
      <text>
        <r>
          <rPr>
            <b/>
            <sz val="9"/>
            <color indexed="81"/>
            <rFont val="Tahoma"/>
            <charset val="1"/>
          </rPr>
          <t>little highway driving</t>
        </r>
      </text>
    </comment>
    <comment ref="I28" authorId="0" shapeId="0">
      <text>
        <r>
          <rPr>
            <b/>
            <u/>
            <sz val="9"/>
            <color indexed="81"/>
            <rFont val="Tahoma"/>
            <family val="2"/>
          </rPr>
          <t>Tire Pressure:</t>
        </r>
        <r>
          <rPr>
            <b/>
            <sz val="9"/>
            <color indexed="81"/>
            <rFont val="Tahoma"/>
            <charset val="1"/>
          </rPr>
          <t xml:space="preserve">
       /^  ^\
(33) Front (36)
      |          |
      |          | 
      |          |
(33) Back  (34)
        \____/</t>
        </r>
      </text>
    </comment>
    <comment ref="H30" authorId="0" shapeId="0">
      <text>
        <r>
          <rPr>
            <b/>
            <sz val="9"/>
            <color indexed="81"/>
            <rFont val="Tahoma"/>
            <charset val="1"/>
          </rPr>
          <t>Driving with heat</t>
        </r>
      </text>
    </comment>
    <comment ref="B35" authorId="0" shapeId="0">
      <text>
        <r>
          <rPr>
            <b/>
            <sz val="9"/>
            <color indexed="81"/>
            <rFont val="Tahoma"/>
            <charset val="1"/>
          </rPr>
          <t>Snowboarding trip to PA, filled in NJ</t>
        </r>
      </text>
    </comment>
  </commentList>
</comments>
</file>

<file path=xl/sharedStrings.xml><?xml version="1.0" encoding="utf-8"?>
<sst xmlns="http://schemas.openxmlformats.org/spreadsheetml/2006/main" count="55" uniqueCount="26">
  <si>
    <t>Odometer (miles)</t>
  </si>
  <si>
    <t>Gas Price ($/gal)</t>
  </si>
  <si>
    <t>Gas Cost ($)</t>
  </si>
  <si>
    <t>Calculated Gal.</t>
  </si>
  <si>
    <t>Gallons (gal)</t>
  </si>
  <si>
    <t>Traveled (mi)</t>
  </si>
  <si>
    <t>Filled-up tank?</t>
  </si>
  <si>
    <t>mpg</t>
  </si>
  <si>
    <t>Date</t>
  </si>
  <si>
    <t>N</t>
  </si>
  <si>
    <t>n/a</t>
  </si>
  <si>
    <t>Y</t>
  </si>
  <si>
    <t>Days between fill-ups</t>
  </si>
  <si>
    <t>City mpg</t>
  </si>
  <si>
    <t>Highway mpg</t>
  </si>
  <si>
    <t>Miles/Day=</t>
  </si>
  <si>
    <t>Miles/Week=</t>
  </si>
  <si>
    <t>Miles/Month=</t>
  </si>
  <si>
    <t>Miles//Year=</t>
  </si>
  <si>
    <t>Averages:</t>
  </si>
  <si>
    <t>Gas/day=</t>
  </si>
  <si>
    <t>Gas/Week=</t>
  </si>
  <si>
    <t>Gas/Month=</t>
  </si>
  <si>
    <t>Gas/Year=</t>
  </si>
  <si>
    <t>VIN: _____________________</t>
  </si>
  <si>
    <t>Acct #: 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</si>
</sst>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&quot;$&quot;#,##0.00"/>
  </numFmts>
  <fonts count="16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dobe Fan Heiti Std B"/>
      <family val="2"/>
      <charset val="128"/>
    </font>
    <font>
      <sz val="11"/>
      <color theme="1"/>
      <name val="Adobe Fan Heiti Std B"/>
      <family val="2"/>
      <charset val="128"/>
    </font>
    <font>
      <i/>
      <sz val="10"/>
      <color theme="1"/>
      <name val="Calibri"/>
      <family val="2"/>
      <scheme val="minor"/>
    </font>
    <font>
      <b/>
      <i/>
      <sz val="11"/>
      <color theme="1"/>
      <name val="Adobe Fan Heiti Std B"/>
      <family val="2"/>
      <charset val="128"/>
    </font>
    <font>
      <b/>
      <sz val="12"/>
      <color theme="1"/>
      <name val="Adobe Fan Heiti Std B"/>
      <family val="2"/>
      <charset val="128"/>
    </font>
    <font>
      <i/>
      <sz val="11"/>
      <color theme="1"/>
      <name val="Adobe Fan Heiti Std B"/>
      <family val="2"/>
      <charset val="128"/>
    </font>
    <font>
      <b/>
      <sz val="9"/>
      <color indexed="81"/>
      <name val="Tahoma"/>
      <charset val="1"/>
    </font>
    <font>
      <b/>
      <strike/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Adobe Fan Heiti Std B"/>
    </font>
    <font>
      <b/>
      <i/>
      <sz val="11"/>
      <color theme="1"/>
      <name val="Adobe Fan Heiti Std B"/>
    </font>
    <font>
      <sz val="11"/>
      <color theme="1"/>
      <name val="Adobe Fan Heiti Std B"/>
    </font>
    <font>
      <b/>
      <u/>
      <sz val="9"/>
      <color indexed="81"/>
      <name val="Tahoma"/>
      <family val="2"/>
    </font>
    <font>
      <sz val="10"/>
      <color theme="1"/>
      <name val="Adobe Fan Heiti Std B"/>
      <family val="2"/>
      <charset val="12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/>
    </xf>
    <xf numFmtId="0" fontId="3" fillId="0" borderId="0" xfId="0" applyFont="1"/>
    <xf numFmtId="14" fontId="3" fillId="0" borderId="0" xfId="0" applyNumberFormat="1" applyFont="1" applyAlignment="1">
      <alignment horizontal="center"/>
    </xf>
    <xf numFmtId="14" fontId="0" fillId="0" borderId="0" xfId="0" applyNumberFormat="1"/>
    <xf numFmtId="164" fontId="4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1" fillId="0" borderId="0" xfId="0" applyNumberFormat="1" applyFont="1"/>
    <xf numFmtId="14" fontId="3" fillId="0" borderId="3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5" fillId="0" borderId="0" xfId="0" applyNumberFormat="1" applyFont="1" applyAlignment="1">
      <alignment horizontal="center"/>
    </xf>
    <xf numFmtId="165" fontId="2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3" fontId="11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164" fontId="0" fillId="0" borderId="0" xfId="0" applyNumberFormat="1" applyFont="1"/>
    <xf numFmtId="0" fontId="15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12">
    <dxf>
      <font>
        <i/>
      </font>
      <alignment horizontal="center" textRotation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Adobe Fan Heiti Std B"/>
        <scheme val="none"/>
      </font>
      <numFmt numFmtId="19" formatCode="m/d/yyyy"/>
      <alignment horizontal="center" textRotation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i/>
      </font>
      <numFmt numFmtId="164" formatCode="0.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dobe Fan Heiti Std B"/>
        <scheme val="none"/>
      </font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1"/>
        <name val="Adobe Fan Heiti Std B"/>
        <scheme val="none"/>
      </font>
      <alignment horizont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i/>
      </font>
      <numFmt numFmtId="164" formatCode="0.0"/>
      <alignment horizontal="center" textRotation="0" indent="0" justifyLastLine="0" shrinkToFit="0" readingOrder="0"/>
    </dxf>
    <dxf>
      <font>
        <b/>
        <i/>
        <strike val="0"/>
        <outline val="0"/>
        <shadow val="0"/>
        <u val="none"/>
        <vertAlign val="baseline"/>
        <sz val="11"/>
        <color theme="1"/>
        <name val="Adobe Fan Heiti Std B"/>
        <scheme val="none"/>
      </font>
      <numFmt numFmtId="165" formatCode="&quot;$&quot;#,##0.00"/>
      <alignment horizontal="center" textRotation="0" indent="0" justifyLastLine="0" shrinkToFit="0" readingOrder="0"/>
      <border>
        <left style="thin">
          <color indexed="64"/>
        </left>
      </border>
    </dxf>
    <dxf>
      <font>
        <b/>
        <i/>
        <strike val="0"/>
        <outline val="0"/>
        <shadow val="0"/>
        <u val="none"/>
        <vertAlign val="baseline"/>
        <sz val="11"/>
        <color theme="1"/>
        <name val="Adobe Fan Heiti Std B"/>
        <scheme val="none"/>
      </font>
      <alignment horizont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dobe Fan Heiti Std B"/>
        <scheme val="none"/>
      </font>
      <numFmt numFmtId="3" formatCode="#,##0"/>
      <alignment horizontal="center" textRotation="0" indent="0" justifyLastLine="0" shrinkToFit="0" readingOrder="0"/>
      <border outline="0">
        <right style="thin">
          <color indexed="64"/>
        </right>
      </border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MPG vs. Odometer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Summary!$A$9:$A$36</c:f>
              <c:numCache>
                <c:formatCode>#,##0</c:formatCode>
                <c:ptCount val="28"/>
                <c:pt idx="0">
                  <c:v>41116</c:v>
                </c:pt>
                <c:pt idx="1">
                  <c:v>41417</c:v>
                </c:pt>
                <c:pt idx="2">
                  <c:v>41489</c:v>
                </c:pt>
                <c:pt idx="3">
                  <c:v>41753</c:v>
                </c:pt>
                <c:pt idx="4">
                  <c:v>42061</c:v>
                </c:pt>
                <c:pt idx="5">
                  <c:v>42308</c:v>
                </c:pt>
                <c:pt idx="6">
                  <c:v>42651</c:v>
                </c:pt>
                <c:pt idx="7">
                  <c:v>42999</c:v>
                </c:pt>
                <c:pt idx="8">
                  <c:v>43380</c:v>
                </c:pt>
                <c:pt idx="9">
                  <c:v>43721</c:v>
                </c:pt>
                <c:pt idx="10">
                  <c:v>44033</c:v>
                </c:pt>
                <c:pt idx="11">
                  <c:v>44317</c:v>
                </c:pt>
                <c:pt idx="12">
                  <c:v>44659</c:v>
                </c:pt>
                <c:pt idx="13">
                  <c:v>45020</c:v>
                </c:pt>
                <c:pt idx="14">
                  <c:v>45432</c:v>
                </c:pt>
                <c:pt idx="15">
                  <c:v>45777</c:v>
                </c:pt>
                <c:pt idx="16">
                  <c:v>46163</c:v>
                </c:pt>
                <c:pt idx="17">
                  <c:v>46520</c:v>
                </c:pt>
                <c:pt idx="18">
                  <c:v>46879</c:v>
                </c:pt>
                <c:pt idx="19">
                  <c:v>47204</c:v>
                </c:pt>
                <c:pt idx="20">
                  <c:v>47541</c:v>
                </c:pt>
                <c:pt idx="21">
                  <c:v>47844</c:v>
                </c:pt>
                <c:pt idx="22">
                  <c:v>48190</c:v>
                </c:pt>
                <c:pt idx="23">
                  <c:v>48564</c:v>
                </c:pt>
                <c:pt idx="24">
                  <c:v>48893</c:v>
                </c:pt>
                <c:pt idx="25">
                  <c:v>49228</c:v>
                </c:pt>
                <c:pt idx="26">
                  <c:v>49576</c:v>
                </c:pt>
                <c:pt idx="27">
                  <c:v>49940</c:v>
                </c:pt>
              </c:numCache>
            </c:numRef>
          </c:xVal>
          <c:yVal>
            <c:numRef>
              <c:f>Summary!$H$9:$H$36</c:f>
              <c:numCache>
                <c:formatCode>0.0</c:formatCode>
                <c:ptCount val="28"/>
                <c:pt idx="0">
                  <c:v>23.218868385677624</c:v>
                </c:pt>
                <c:pt idx="1">
                  <c:v>26.32111676758047</c:v>
                </c:pt>
                <c:pt idx="2">
                  <c:v>29.423365149483317</c:v>
                </c:pt>
                <c:pt idx="3">
                  <c:v>25.210084033613448</c:v>
                </c:pt>
                <c:pt idx="4">
                  <c:v>27.747747747747749</c:v>
                </c:pt>
                <c:pt idx="5">
                  <c:v>27.6379098131364</c:v>
                </c:pt>
                <c:pt idx="6">
                  <c:v>30.340557275541798</c:v>
                </c:pt>
                <c:pt idx="7">
                  <c:v>29.761395706833149</c:v>
                </c:pt>
                <c:pt idx="8">
                  <c:v>32.715095311695002</c:v>
                </c:pt>
                <c:pt idx="9">
                  <c:v>32.876976475125339</c:v>
                </c:pt>
                <c:pt idx="10">
                  <c:v>33.920417482061318</c:v>
                </c:pt>
                <c:pt idx="11">
                  <c:v>23.17610576138404</c:v>
                </c:pt>
                <c:pt idx="12">
                  <c:v>27.192494235509262</c:v>
                </c:pt>
                <c:pt idx="13">
                  <c:v>28.598589875623862</c:v>
                </c:pt>
                <c:pt idx="14">
                  <c:v>32.057267351385001</c:v>
                </c:pt>
                <c:pt idx="15">
                  <c:v>27.932960893854748</c:v>
                </c:pt>
                <c:pt idx="16">
                  <c:v>30.559733987807775</c:v>
                </c:pt>
                <c:pt idx="17">
                  <c:v>29.209621993127151</c:v>
                </c:pt>
                <c:pt idx="18">
                  <c:v>29.232147219281817</c:v>
                </c:pt>
                <c:pt idx="19">
                  <c:v>26.033322652995835</c:v>
                </c:pt>
                <c:pt idx="20">
                  <c:v>27.686493591850148</c:v>
                </c:pt>
                <c:pt idx="21">
                  <c:v>25.066181336863007</c:v>
                </c:pt>
                <c:pt idx="22">
                  <c:v>27.046040803564452</c:v>
                </c:pt>
                <c:pt idx="23">
                  <c:v>29.746281714785649</c:v>
                </c:pt>
                <c:pt idx="24">
                  <c:v>26.15886141369166</c:v>
                </c:pt>
                <c:pt idx="25">
                  <c:v>26.270388958594729</c:v>
                </c:pt>
                <c:pt idx="26">
                  <c:v>28.538625553550926</c:v>
                </c:pt>
                <c:pt idx="27">
                  <c:v>30.460251046025107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Summary!$K$6</c:f>
              <c:strCache>
                <c:ptCount val="1"/>
                <c:pt idx="0">
                  <c:v>City mpg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Summary!$A$9:$A$34</c:f>
              <c:numCache>
                <c:formatCode>#,##0</c:formatCode>
                <c:ptCount val="26"/>
                <c:pt idx="0">
                  <c:v>41116</c:v>
                </c:pt>
                <c:pt idx="1">
                  <c:v>41417</c:v>
                </c:pt>
                <c:pt idx="2">
                  <c:v>41489</c:v>
                </c:pt>
                <c:pt idx="3">
                  <c:v>41753</c:v>
                </c:pt>
                <c:pt idx="4">
                  <c:v>42061</c:v>
                </c:pt>
                <c:pt idx="5">
                  <c:v>42308</c:v>
                </c:pt>
                <c:pt idx="6">
                  <c:v>42651</c:v>
                </c:pt>
                <c:pt idx="7">
                  <c:v>42999</c:v>
                </c:pt>
                <c:pt idx="8">
                  <c:v>43380</c:v>
                </c:pt>
                <c:pt idx="9">
                  <c:v>43721</c:v>
                </c:pt>
                <c:pt idx="10">
                  <c:v>44033</c:v>
                </c:pt>
                <c:pt idx="11">
                  <c:v>44317</c:v>
                </c:pt>
                <c:pt idx="12">
                  <c:v>44659</c:v>
                </c:pt>
                <c:pt idx="13">
                  <c:v>45020</c:v>
                </c:pt>
                <c:pt idx="14">
                  <c:v>45432</c:v>
                </c:pt>
                <c:pt idx="15">
                  <c:v>45777</c:v>
                </c:pt>
                <c:pt idx="16">
                  <c:v>46163</c:v>
                </c:pt>
                <c:pt idx="17">
                  <c:v>46520</c:v>
                </c:pt>
                <c:pt idx="18">
                  <c:v>46879</c:v>
                </c:pt>
                <c:pt idx="19">
                  <c:v>47204</c:v>
                </c:pt>
                <c:pt idx="20">
                  <c:v>47541</c:v>
                </c:pt>
                <c:pt idx="21">
                  <c:v>47844</c:v>
                </c:pt>
                <c:pt idx="22">
                  <c:v>48190</c:v>
                </c:pt>
                <c:pt idx="23">
                  <c:v>48564</c:v>
                </c:pt>
                <c:pt idx="24">
                  <c:v>48893</c:v>
                </c:pt>
                <c:pt idx="25">
                  <c:v>49228</c:v>
                </c:pt>
              </c:numCache>
            </c:numRef>
          </c:xVal>
          <c:yVal>
            <c:numRef>
              <c:f>Summary!$K$9:$K$34</c:f>
              <c:numCache>
                <c:formatCode>General</c:formatCode>
                <c:ptCount val="2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Summary!$L$6</c:f>
              <c:strCache>
                <c:ptCount val="1"/>
                <c:pt idx="0">
                  <c:v>Highway mpg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Summary!$A$9:$A$34</c:f>
              <c:numCache>
                <c:formatCode>#,##0</c:formatCode>
                <c:ptCount val="26"/>
                <c:pt idx="0">
                  <c:v>41116</c:v>
                </c:pt>
                <c:pt idx="1">
                  <c:v>41417</c:v>
                </c:pt>
                <c:pt idx="2">
                  <c:v>41489</c:v>
                </c:pt>
                <c:pt idx="3">
                  <c:v>41753</c:v>
                </c:pt>
                <c:pt idx="4">
                  <c:v>42061</c:v>
                </c:pt>
                <c:pt idx="5">
                  <c:v>42308</c:v>
                </c:pt>
                <c:pt idx="6">
                  <c:v>42651</c:v>
                </c:pt>
                <c:pt idx="7">
                  <c:v>42999</c:v>
                </c:pt>
                <c:pt idx="8">
                  <c:v>43380</c:v>
                </c:pt>
                <c:pt idx="9">
                  <c:v>43721</c:v>
                </c:pt>
                <c:pt idx="10">
                  <c:v>44033</c:v>
                </c:pt>
                <c:pt idx="11">
                  <c:v>44317</c:v>
                </c:pt>
                <c:pt idx="12">
                  <c:v>44659</c:v>
                </c:pt>
                <c:pt idx="13">
                  <c:v>45020</c:v>
                </c:pt>
                <c:pt idx="14">
                  <c:v>45432</c:v>
                </c:pt>
                <c:pt idx="15">
                  <c:v>45777</c:v>
                </c:pt>
                <c:pt idx="16">
                  <c:v>46163</c:v>
                </c:pt>
                <c:pt idx="17">
                  <c:v>46520</c:v>
                </c:pt>
                <c:pt idx="18">
                  <c:v>46879</c:v>
                </c:pt>
                <c:pt idx="19">
                  <c:v>47204</c:v>
                </c:pt>
                <c:pt idx="20">
                  <c:v>47541</c:v>
                </c:pt>
                <c:pt idx="21">
                  <c:v>47844</c:v>
                </c:pt>
                <c:pt idx="22">
                  <c:v>48190</c:v>
                </c:pt>
                <c:pt idx="23">
                  <c:v>48564</c:v>
                </c:pt>
                <c:pt idx="24">
                  <c:v>48893</c:v>
                </c:pt>
                <c:pt idx="25">
                  <c:v>49228</c:v>
                </c:pt>
              </c:numCache>
            </c:numRef>
          </c:xVal>
          <c:yVal>
            <c:numRef>
              <c:f>Summary!$L$7:$L$34</c:f>
              <c:numCache>
                <c:formatCode>General</c:formatCode>
                <c:ptCount val="28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27945920"/>
        <c:axId val="-1727951904"/>
      </c:scatterChart>
      <c:valAx>
        <c:axId val="-1727945920"/>
        <c:scaling>
          <c:orientation val="minMax"/>
          <c:min val="40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Odometer Reading (miles)</a:t>
                </a:r>
              </a:p>
            </c:rich>
          </c:tx>
          <c:layout>
            <c:manualLayout>
              <c:xMode val="edge"/>
              <c:yMode val="edge"/>
              <c:x val="0.37708202099737531"/>
              <c:y val="0.9206577533513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37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7951904"/>
        <c:crosses val="autoZero"/>
        <c:crossBetween val="midCat"/>
        <c:majorUnit val="500"/>
        <c:minorUnit val="100"/>
      </c:valAx>
      <c:valAx>
        <c:axId val="-172795190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MPG (miles/gal)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7945920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Summary!$J$6</c:f>
              <c:strCache>
                <c:ptCount val="1"/>
                <c:pt idx="0">
                  <c:v>Days between fill-ups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Summary!$A$8:$A$36</c:f>
              <c:numCache>
                <c:formatCode>#,##0</c:formatCode>
                <c:ptCount val="28"/>
                <c:pt idx="0">
                  <c:v>40926</c:v>
                </c:pt>
                <c:pt idx="1">
                  <c:v>41116</c:v>
                </c:pt>
                <c:pt idx="2">
                  <c:v>41489</c:v>
                </c:pt>
                <c:pt idx="3">
                  <c:v>41753</c:v>
                </c:pt>
                <c:pt idx="4">
                  <c:v>42061</c:v>
                </c:pt>
                <c:pt idx="5">
                  <c:v>42308</c:v>
                </c:pt>
                <c:pt idx="6">
                  <c:v>42651</c:v>
                </c:pt>
                <c:pt idx="7">
                  <c:v>42999</c:v>
                </c:pt>
                <c:pt idx="8">
                  <c:v>43380</c:v>
                </c:pt>
                <c:pt idx="9">
                  <c:v>43721</c:v>
                </c:pt>
                <c:pt idx="10">
                  <c:v>44033</c:v>
                </c:pt>
                <c:pt idx="11">
                  <c:v>44317</c:v>
                </c:pt>
                <c:pt idx="12">
                  <c:v>44659</c:v>
                </c:pt>
                <c:pt idx="13">
                  <c:v>45020</c:v>
                </c:pt>
                <c:pt idx="14">
                  <c:v>45432</c:v>
                </c:pt>
                <c:pt idx="15">
                  <c:v>45777</c:v>
                </c:pt>
                <c:pt idx="16">
                  <c:v>46163</c:v>
                </c:pt>
                <c:pt idx="17">
                  <c:v>46520</c:v>
                </c:pt>
                <c:pt idx="18">
                  <c:v>46879</c:v>
                </c:pt>
                <c:pt idx="19">
                  <c:v>47204</c:v>
                </c:pt>
                <c:pt idx="20">
                  <c:v>47541</c:v>
                </c:pt>
                <c:pt idx="21">
                  <c:v>47844</c:v>
                </c:pt>
                <c:pt idx="22">
                  <c:v>48190</c:v>
                </c:pt>
                <c:pt idx="23">
                  <c:v>48564</c:v>
                </c:pt>
                <c:pt idx="24">
                  <c:v>48893</c:v>
                </c:pt>
                <c:pt idx="25">
                  <c:v>49228</c:v>
                </c:pt>
                <c:pt idx="26">
                  <c:v>49576</c:v>
                </c:pt>
                <c:pt idx="27">
                  <c:v>49940</c:v>
                </c:pt>
              </c:numCache>
            </c:numRef>
          </c:xVal>
          <c:yVal>
            <c:numRef>
              <c:f>Summary!$J$8:$J$36</c:f>
              <c:numCache>
                <c:formatCode>General</c:formatCode>
                <c:ptCount val="28"/>
                <c:pt idx="1">
                  <c:v>4</c:v>
                </c:pt>
                <c:pt idx="2">
                  <c:v>9</c:v>
                </c:pt>
                <c:pt idx="3">
                  <c:v>10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8</c:v>
                </c:pt>
                <c:pt idx="9">
                  <c:v>13</c:v>
                </c:pt>
                <c:pt idx="10">
                  <c:v>8</c:v>
                </c:pt>
                <c:pt idx="11">
                  <c:v>6</c:v>
                </c:pt>
                <c:pt idx="12">
                  <c:v>15</c:v>
                </c:pt>
                <c:pt idx="13">
                  <c:v>10</c:v>
                </c:pt>
                <c:pt idx="14">
                  <c:v>5</c:v>
                </c:pt>
                <c:pt idx="15">
                  <c:v>13</c:v>
                </c:pt>
                <c:pt idx="16">
                  <c:v>9</c:v>
                </c:pt>
                <c:pt idx="17">
                  <c:v>11</c:v>
                </c:pt>
                <c:pt idx="18">
                  <c:v>9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9</c:v>
                </c:pt>
                <c:pt idx="23">
                  <c:v>13</c:v>
                </c:pt>
                <c:pt idx="24">
                  <c:v>11</c:v>
                </c:pt>
                <c:pt idx="25">
                  <c:v>9</c:v>
                </c:pt>
                <c:pt idx="26">
                  <c:v>8</c:v>
                </c:pt>
                <c:pt idx="27">
                  <c:v>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23877936"/>
        <c:axId val="-1623874672"/>
      </c:scatterChart>
      <c:valAx>
        <c:axId val="-1623877936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Odometer (miles)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23874672"/>
        <c:crosses val="autoZero"/>
        <c:crossBetween val="midCat"/>
      </c:valAx>
      <c:valAx>
        <c:axId val="-16238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Days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23877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4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57427</xdr:colOff>
      <xdr:row>5</xdr:row>
      <xdr:rowOff>289112</xdr:rowOff>
    </xdr:from>
    <xdr:to>
      <xdr:col>22</xdr:col>
      <xdr:colOff>241278</xdr:colOff>
      <xdr:row>22</xdr:row>
      <xdr:rowOff>22412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2674</xdr:rowOff>
    </xdr:from>
    <xdr:ext cx="4905375" cy="730751"/>
    <xdr:sp macro="" textlink="">
      <xdr:nvSpPr>
        <xdr:cNvPr id="4" name="Rectangle 3"/>
        <xdr:cNvSpPr/>
      </xdr:nvSpPr>
      <xdr:spPr>
        <a:xfrm>
          <a:off x="0" y="2674"/>
          <a:ext cx="4905375" cy="73075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4000" b="1" cap="none" spc="0">
              <a:ln w="13462">
                <a:solidFill>
                  <a:schemeClr val="bg2">
                    <a:lumMod val="25000"/>
                  </a:schemeClr>
                </a:solidFill>
                <a:prstDash val="solid"/>
              </a:ln>
              <a:solidFill>
                <a:schemeClr val="bg2">
                  <a:lumMod val="7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2010 Hyundai Elantra</a:t>
          </a:r>
        </a:p>
      </xdr:txBody>
    </xdr:sp>
    <xdr:clientData/>
  </xdr:oneCellAnchor>
  <xdr:oneCellAnchor>
    <xdr:from>
      <xdr:col>8</xdr:col>
      <xdr:colOff>619116</xdr:colOff>
      <xdr:row>0</xdr:row>
      <xdr:rowOff>56030</xdr:rowOff>
    </xdr:from>
    <xdr:ext cx="1732998" cy="655949"/>
    <xdr:sp macro="" textlink="">
      <xdr:nvSpPr>
        <xdr:cNvPr id="5" name="Rectangle 4"/>
        <xdr:cNvSpPr/>
      </xdr:nvSpPr>
      <xdr:spPr>
        <a:xfrm>
          <a:off x="4854940" y="56030"/>
          <a:ext cx="1732998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1800" b="0" cap="none" spc="0">
              <a:ln w="0"/>
              <a:solidFill>
                <a:schemeClr val="bg2">
                  <a:lumMod val="2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26 City</a:t>
          </a:r>
        </a:p>
        <a:p>
          <a:pPr algn="l"/>
          <a:r>
            <a:rPr lang="en-US" sz="1800" b="0" cap="none" spc="0">
              <a:ln w="0"/>
              <a:solidFill>
                <a:schemeClr val="bg2">
                  <a:lumMod val="2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34 Highway</a:t>
          </a:r>
        </a:p>
      </xdr:txBody>
    </xdr:sp>
    <xdr:clientData/>
  </xdr:oneCellAnchor>
  <xdr:twoCellAnchor editAs="oneCell">
    <xdr:from>
      <xdr:col>12</xdr:col>
      <xdr:colOff>468404</xdr:colOff>
      <xdr:row>0</xdr:row>
      <xdr:rowOff>0</xdr:rowOff>
    </xdr:from>
    <xdr:to>
      <xdr:col>17</xdr:col>
      <xdr:colOff>50425</xdr:colOff>
      <xdr:row>5</xdr:row>
      <xdr:rowOff>381000</xdr:rowOff>
    </xdr:to>
    <xdr:pic>
      <xdr:nvPicPr>
        <xdr:cNvPr id="6" name="Picture 5" descr="http://static.usnews.rankingsandreviews.com/images/Auto/chrome/320552/320552_280x14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286" b="90000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286" y="0"/>
          <a:ext cx="2652433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80122</xdr:colOff>
      <xdr:row>22</xdr:row>
      <xdr:rowOff>66953</xdr:rowOff>
    </xdr:from>
    <xdr:to>
      <xdr:col>21</xdr:col>
      <xdr:colOff>459440</xdr:colOff>
      <xdr:row>45</xdr:row>
      <xdr:rowOff>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552450</xdr:colOff>
          <xdr:row>1</xdr:row>
          <xdr:rowOff>47625</xdr:rowOff>
        </xdr:from>
        <xdr:to>
          <xdr:col>21</xdr:col>
          <xdr:colOff>228600</xdr:colOff>
          <xdr:row>5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333375</xdr:colOff>
          <xdr:row>1</xdr:row>
          <xdr:rowOff>76200</xdr:rowOff>
        </xdr:from>
        <xdr:to>
          <xdr:col>23</xdr:col>
          <xdr:colOff>38100</xdr:colOff>
          <xdr:row>5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6:J37" totalsRowShown="0" headerRowDxfId="11" dataDxfId="10">
  <autoFilter ref="A6:J3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name="Odometer (miles)" dataDxfId="9"/>
    <tableColumn id="2" name="Gas Price ($/gal)" dataDxfId="8"/>
    <tableColumn id="3" name="Gas Cost ($)" dataDxfId="7"/>
    <tableColumn id="4" name="Calculated Gal." dataDxfId="6"/>
    <tableColumn id="5" name="Gallons (gal)" dataDxfId="5"/>
    <tableColumn id="6" name="Traveled (mi)" dataDxfId="4"/>
    <tableColumn id="7" name="Filled-up tank?" dataDxfId="3"/>
    <tableColumn id="8" name="mpg" dataDxfId="2"/>
    <tableColumn id="9" name="Date" dataDxfId="1"/>
    <tableColumn id="10" name="Days between fill-ups" dataDxfId="0"/>
  </tableColumns>
  <tableStyleInfo name="TableStyleDark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43"/>
  <sheetViews>
    <sheetView tabSelected="1" zoomScale="85" zoomScaleNormal="85" workbookViewId="0">
      <selection activeCell="R5" sqref="R5"/>
    </sheetView>
  </sheetViews>
  <sheetFormatPr defaultRowHeight="15" x14ac:dyDescent="0.25"/>
  <cols>
    <col min="1" max="1" width="10.85546875" style="7" customWidth="1"/>
    <col min="2" max="2" width="8.5703125" style="22" bestFit="1" customWidth="1"/>
    <col min="3" max="3" width="11" style="34" customWidth="1"/>
    <col min="4" max="4" width="9.7109375" style="5" hidden="1" customWidth="1"/>
    <col min="5" max="5" width="8.140625" style="10" bestFit="1" customWidth="1"/>
    <col min="6" max="6" width="9.42578125" style="2" customWidth="1"/>
    <col min="7" max="7" width="7.7109375" style="13" customWidth="1"/>
    <col min="8" max="8" width="7.85546875" style="5" customWidth="1"/>
    <col min="9" max="9" width="11.85546875" style="18" bestFit="1" customWidth="1"/>
    <col min="10" max="10" width="8.28515625" style="24" bestFit="1" customWidth="1"/>
    <col min="11" max="12" width="8.28515625" style="24" hidden="1" customWidth="1"/>
    <col min="15" max="15" width="9.7109375" bestFit="1" customWidth="1"/>
  </cols>
  <sheetData>
    <row r="3" spans="1:18" x14ac:dyDescent="0.25">
      <c r="I3" s="17"/>
      <c r="R3" t="s">
        <v>25</v>
      </c>
    </row>
    <row r="4" spans="1:18" x14ac:dyDescent="0.25">
      <c r="R4" t="s">
        <v>24</v>
      </c>
    </row>
    <row r="6" spans="1:18" s="1" customFormat="1" ht="45" x14ac:dyDescent="0.25">
      <c r="A6" s="8" t="s">
        <v>0</v>
      </c>
      <c r="B6" s="23" t="s">
        <v>1</v>
      </c>
      <c r="C6" s="35" t="s">
        <v>2</v>
      </c>
      <c r="D6" s="20" t="s">
        <v>3</v>
      </c>
      <c r="E6" s="11" t="s">
        <v>4</v>
      </c>
      <c r="F6" s="3" t="s">
        <v>5</v>
      </c>
      <c r="G6" s="46" t="s">
        <v>6</v>
      </c>
      <c r="H6" s="15" t="s">
        <v>7</v>
      </c>
      <c r="I6" s="25" t="s">
        <v>8</v>
      </c>
      <c r="J6" s="29" t="s">
        <v>12</v>
      </c>
      <c r="K6" s="26" t="s">
        <v>13</v>
      </c>
      <c r="L6" s="26" t="s">
        <v>14</v>
      </c>
    </row>
    <row r="7" spans="1:18" x14ac:dyDescent="0.25">
      <c r="A7" s="9">
        <v>40837</v>
      </c>
      <c r="B7" s="21"/>
      <c r="C7" s="36"/>
      <c r="D7" s="6"/>
      <c r="E7" s="12"/>
      <c r="F7" s="4"/>
      <c r="G7" s="14" t="s">
        <v>9</v>
      </c>
      <c r="H7" s="16" t="s">
        <v>10</v>
      </c>
      <c r="I7" s="27"/>
      <c r="J7" s="30"/>
      <c r="K7" s="28">
        <v>26</v>
      </c>
      <c r="L7" s="28">
        <v>34</v>
      </c>
    </row>
    <row r="8" spans="1:18" x14ac:dyDescent="0.25">
      <c r="A8" s="9">
        <v>40926</v>
      </c>
      <c r="B8" s="21">
        <v>3.74</v>
      </c>
      <c r="C8" s="36">
        <v>35.130000000000003</v>
      </c>
      <c r="D8" s="6">
        <f>IFERROR(C8/B8,"")</f>
        <v>9.3930481283422456</v>
      </c>
      <c r="E8" s="12">
        <v>9.24</v>
      </c>
      <c r="F8" s="4">
        <f>IF((A8-A7)&lt;=0,"",(A8-A7))</f>
        <v>89</v>
      </c>
      <c r="G8" s="14" t="s">
        <v>11</v>
      </c>
      <c r="H8" s="16" t="s">
        <v>10</v>
      </c>
      <c r="I8" s="27">
        <v>41791</v>
      </c>
      <c r="J8" s="30"/>
      <c r="K8" s="28">
        <v>26</v>
      </c>
      <c r="L8" s="28">
        <v>34</v>
      </c>
    </row>
    <row r="9" spans="1:18" x14ac:dyDescent="0.25">
      <c r="A9" s="9">
        <v>41116</v>
      </c>
      <c r="B9" s="21">
        <v>3.69</v>
      </c>
      <c r="C9" s="36">
        <v>30.27</v>
      </c>
      <c r="D9" s="6">
        <f t="shared" ref="D9:D21" si="0">IFERROR(C9/B9,"")</f>
        <v>8.2032520325203251</v>
      </c>
      <c r="E9" s="12">
        <v>8.1829999999999998</v>
      </c>
      <c r="F9" s="4">
        <f t="shared" ref="F9:F36" si="1">IF((A9-A8)&lt;=0,"",(A9-A8))</f>
        <v>190</v>
      </c>
      <c r="G9" s="14" t="s">
        <v>11</v>
      </c>
      <c r="H9" s="16">
        <f>Table3[[#This Row],[Traveled (mi)]]/Table3[[#This Row],[Gallons (gal)]]</f>
        <v>23.218868385677624</v>
      </c>
      <c r="I9" s="27">
        <v>41795</v>
      </c>
      <c r="J9" s="30">
        <f>IF(I9-I8&gt;0, I9-I8,"")</f>
        <v>4</v>
      </c>
      <c r="K9" s="28">
        <v>26</v>
      </c>
      <c r="L9" s="28">
        <v>34</v>
      </c>
    </row>
    <row r="10" spans="1:18" hidden="1" x14ac:dyDescent="0.25">
      <c r="A10" s="9">
        <v>41417</v>
      </c>
      <c r="B10" s="21">
        <v>3.839</v>
      </c>
      <c r="C10" s="36">
        <v>20</v>
      </c>
      <c r="D10" s="6">
        <f t="shared" si="0"/>
        <v>5.2096900234436054</v>
      </c>
      <c r="E10" s="12">
        <v>5.21</v>
      </c>
      <c r="F10" s="4">
        <f t="shared" si="1"/>
        <v>301</v>
      </c>
      <c r="G10" s="14" t="s">
        <v>9</v>
      </c>
      <c r="H10" s="16">
        <f>(H11+H9)/2</f>
        <v>26.32111676758047</v>
      </c>
      <c r="I10" s="27">
        <v>41803</v>
      </c>
      <c r="J10" s="30">
        <f t="shared" ref="J10:J36" si="2">IF(I10-I9&gt;0, I10-I9,"")</f>
        <v>8</v>
      </c>
      <c r="K10" s="28">
        <v>26</v>
      </c>
      <c r="L10" s="28">
        <v>34</v>
      </c>
    </row>
    <row r="11" spans="1:18" x14ac:dyDescent="0.25">
      <c r="A11" s="9">
        <v>41489</v>
      </c>
      <c r="B11" s="21">
        <v>3.839</v>
      </c>
      <c r="C11" s="36">
        <v>28.67</v>
      </c>
      <c r="D11" s="6">
        <f t="shared" si="0"/>
        <v>7.4680906486064087</v>
      </c>
      <c r="E11" s="12">
        <v>7.4669999999999996</v>
      </c>
      <c r="F11" s="4">
        <f t="shared" si="1"/>
        <v>72</v>
      </c>
      <c r="G11" s="14" t="s">
        <v>11</v>
      </c>
      <c r="H11" s="16">
        <f>(Table3[[#This Row],[Traveled (mi)]]+F10)/(Table3[[#This Row],[Gallons (gal)]]+E10)</f>
        <v>29.423365149483317</v>
      </c>
      <c r="I11" s="27">
        <v>41804</v>
      </c>
      <c r="J11" s="30">
        <v>9</v>
      </c>
      <c r="K11" s="28">
        <v>26</v>
      </c>
      <c r="L11" s="28">
        <v>34</v>
      </c>
    </row>
    <row r="12" spans="1:18" x14ac:dyDescent="0.25">
      <c r="A12" s="9">
        <v>41753</v>
      </c>
      <c r="B12" s="21">
        <v>3.95</v>
      </c>
      <c r="C12" s="36">
        <v>47.72</v>
      </c>
      <c r="D12" s="6">
        <f t="shared" si="0"/>
        <v>12.081012658227847</v>
      </c>
      <c r="E12" s="12">
        <v>10.472</v>
      </c>
      <c r="F12" s="4">
        <f t="shared" si="1"/>
        <v>264</v>
      </c>
      <c r="G12" s="14" t="s">
        <v>11</v>
      </c>
      <c r="H12" s="16">
        <f>IFERROR(F12/E12,"")</f>
        <v>25.210084033613448</v>
      </c>
      <c r="I12" s="27">
        <v>41814</v>
      </c>
      <c r="J12" s="30">
        <f t="shared" si="2"/>
        <v>10</v>
      </c>
      <c r="K12" s="28">
        <v>26</v>
      </c>
      <c r="L12" s="28">
        <v>34</v>
      </c>
    </row>
    <row r="13" spans="1:18" x14ac:dyDescent="0.25">
      <c r="A13" s="9">
        <v>42061</v>
      </c>
      <c r="B13" s="21">
        <v>3.9790000000000001</v>
      </c>
      <c r="C13" s="36">
        <v>44.29</v>
      </c>
      <c r="D13" s="6">
        <f t="shared" si="0"/>
        <v>11.130937421462679</v>
      </c>
      <c r="E13" s="12">
        <v>11.1</v>
      </c>
      <c r="F13" s="4">
        <f t="shared" si="1"/>
        <v>308</v>
      </c>
      <c r="G13" s="14" t="s">
        <v>11</v>
      </c>
      <c r="H13" s="16">
        <f t="shared" ref="H13:H36" si="3">IFERROR(F13/E13,"")</f>
        <v>27.747747747747749</v>
      </c>
      <c r="I13" s="27">
        <v>41819</v>
      </c>
      <c r="J13" s="30">
        <f t="shared" si="2"/>
        <v>5</v>
      </c>
      <c r="K13" s="28">
        <v>26</v>
      </c>
      <c r="L13" s="28">
        <v>34</v>
      </c>
    </row>
    <row r="14" spans="1:18" x14ac:dyDescent="0.25">
      <c r="A14" s="9">
        <v>42308</v>
      </c>
      <c r="B14" s="21">
        <v>3.9990000000000001</v>
      </c>
      <c r="C14" s="36">
        <v>35.74</v>
      </c>
      <c r="D14" s="6">
        <f t="shared" si="0"/>
        <v>8.9372343085771444</v>
      </c>
      <c r="E14" s="12">
        <v>8.9369999999999994</v>
      </c>
      <c r="F14" s="4">
        <f t="shared" si="1"/>
        <v>247</v>
      </c>
      <c r="G14" s="14" t="s">
        <v>11</v>
      </c>
      <c r="H14" s="16">
        <f t="shared" si="3"/>
        <v>27.6379098131364</v>
      </c>
      <c r="I14" s="27">
        <v>41825</v>
      </c>
      <c r="J14" s="30">
        <f t="shared" si="2"/>
        <v>6</v>
      </c>
      <c r="K14" s="28">
        <v>26</v>
      </c>
      <c r="L14" s="28">
        <v>34</v>
      </c>
    </row>
    <row r="15" spans="1:18" x14ac:dyDescent="0.25">
      <c r="A15" s="9">
        <v>42651</v>
      </c>
      <c r="B15" s="21">
        <v>3.899</v>
      </c>
      <c r="C15" s="36">
        <v>44.08</v>
      </c>
      <c r="D15" s="6">
        <f t="shared" si="0"/>
        <v>11.305462939215182</v>
      </c>
      <c r="E15" s="12">
        <v>11.305</v>
      </c>
      <c r="F15" s="4">
        <f t="shared" si="1"/>
        <v>343</v>
      </c>
      <c r="G15" s="14" t="s">
        <v>11</v>
      </c>
      <c r="H15" s="16">
        <f t="shared" si="3"/>
        <v>30.340557275541798</v>
      </c>
      <c r="I15" s="27">
        <v>41834</v>
      </c>
      <c r="J15" s="30">
        <f t="shared" si="2"/>
        <v>9</v>
      </c>
      <c r="K15" s="28">
        <v>26</v>
      </c>
      <c r="L15" s="28">
        <v>34</v>
      </c>
    </row>
    <row r="16" spans="1:18" x14ac:dyDescent="0.25">
      <c r="A16" s="9">
        <v>42999</v>
      </c>
      <c r="B16" s="21">
        <v>3.7989999999999999</v>
      </c>
      <c r="C16" s="36">
        <v>44.42</v>
      </c>
      <c r="D16" s="6">
        <f t="shared" si="0"/>
        <v>11.692550671229272</v>
      </c>
      <c r="E16" s="12">
        <v>11.693</v>
      </c>
      <c r="F16" s="4">
        <f t="shared" si="1"/>
        <v>348</v>
      </c>
      <c r="G16" s="14" t="s">
        <v>11</v>
      </c>
      <c r="H16" s="16">
        <f t="shared" si="3"/>
        <v>29.761395706833149</v>
      </c>
      <c r="I16" s="27">
        <v>41846</v>
      </c>
      <c r="J16" s="30">
        <f t="shared" si="2"/>
        <v>12</v>
      </c>
      <c r="K16" s="28">
        <v>26</v>
      </c>
      <c r="L16" s="28">
        <v>34</v>
      </c>
    </row>
    <row r="17" spans="1:15" x14ac:dyDescent="0.25">
      <c r="A17" s="9">
        <v>43380</v>
      </c>
      <c r="B17" s="21">
        <v>3.7989999999999999</v>
      </c>
      <c r="C17" s="36">
        <v>44.24</v>
      </c>
      <c r="D17" s="6">
        <f t="shared" si="0"/>
        <v>11.645169781521453</v>
      </c>
      <c r="E17" s="12">
        <v>11.646000000000001</v>
      </c>
      <c r="F17" s="4">
        <f t="shared" si="1"/>
        <v>381</v>
      </c>
      <c r="G17" s="14" t="s">
        <v>11</v>
      </c>
      <c r="H17" s="16">
        <f t="shared" si="3"/>
        <v>32.715095311695002</v>
      </c>
      <c r="I17" s="27">
        <v>41854</v>
      </c>
      <c r="J17" s="30">
        <f t="shared" si="2"/>
        <v>8</v>
      </c>
      <c r="K17" s="28">
        <v>26</v>
      </c>
      <c r="L17" s="28">
        <v>34</v>
      </c>
    </row>
    <row r="18" spans="1:15" x14ac:dyDescent="0.25">
      <c r="A18" s="9">
        <v>43721</v>
      </c>
      <c r="B18" s="21">
        <v>3.4990000000000001</v>
      </c>
      <c r="C18" s="36">
        <v>36.29</v>
      </c>
      <c r="D18" s="6">
        <f t="shared" si="0"/>
        <v>10.371534724206915</v>
      </c>
      <c r="E18" s="12">
        <v>10.372</v>
      </c>
      <c r="F18" s="4">
        <f t="shared" si="1"/>
        <v>341</v>
      </c>
      <c r="G18" s="14" t="s">
        <v>11</v>
      </c>
      <c r="H18" s="16">
        <f t="shared" si="3"/>
        <v>32.876976475125339</v>
      </c>
      <c r="I18" s="27">
        <v>41867</v>
      </c>
      <c r="J18" s="30">
        <f t="shared" si="2"/>
        <v>13</v>
      </c>
      <c r="K18" s="28">
        <v>26</v>
      </c>
      <c r="L18" s="28">
        <v>34</v>
      </c>
    </row>
    <row r="19" spans="1:15" x14ac:dyDescent="0.25">
      <c r="A19" s="9">
        <v>44033</v>
      </c>
      <c r="B19" s="21">
        <v>3.5390000000000001</v>
      </c>
      <c r="C19" s="36">
        <v>32.549999999999997</v>
      </c>
      <c r="D19" s="6">
        <f t="shared" si="0"/>
        <v>9.1975134218705836</v>
      </c>
      <c r="E19" s="12">
        <v>9.1980000000000004</v>
      </c>
      <c r="F19" s="4">
        <f t="shared" si="1"/>
        <v>312</v>
      </c>
      <c r="G19" s="14" t="s">
        <v>11</v>
      </c>
      <c r="H19" s="16">
        <f t="shared" si="3"/>
        <v>33.920417482061318</v>
      </c>
      <c r="I19" s="27">
        <v>41875</v>
      </c>
      <c r="J19" s="30">
        <f t="shared" si="2"/>
        <v>8</v>
      </c>
      <c r="K19" s="28">
        <v>26</v>
      </c>
      <c r="L19" s="28">
        <v>34</v>
      </c>
    </row>
    <row r="20" spans="1:15" x14ac:dyDescent="0.25">
      <c r="A20" s="9">
        <v>44317</v>
      </c>
      <c r="B20" s="21">
        <v>3.6989999999999998</v>
      </c>
      <c r="C20" s="36">
        <v>45.33</v>
      </c>
      <c r="D20" s="6">
        <f t="shared" si="0"/>
        <v>12.254663422546635</v>
      </c>
      <c r="E20" s="12">
        <v>12.254</v>
      </c>
      <c r="F20" s="4">
        <f t="shared" si="1"/>
        <v>284</v>
      </c>
      <c r="G20" s="14" t="s">
        <v>11</v>
      </c>
      <c r="H20" s="16">
        <f t="shared" si="3"/>
        <v>23.17610576138404</v>
      </c>
      <c r="I20" s="27">
        <v>41881</v>
      </c>
      <c r="J20" s="30">
        <f t="shared" si="2"/>
        <v>6</v>
      </c>
      <c r="K20" s="28">
        <v>26</v>
      </c>
      <c r="L20" s="28">
        <v>34</v>
      </c>
    </row>
    <row r="21" spans="1:15" x14ac:dyDescent="0.25">
      <c r="A21" s="9">
        <v>44659</v>
      </c>
      <c r="B21" s="21">
        <v>3.5590000000000002</v>
      </c>
      <c r="C21" s="36">
        <v>44.76</v>
      </c>
      <c r="D21" s="6">
        <f t="shared" si="0"/>
        <v>12.576566451250351</v>
      </c>
      <c r="E21" s="12">
        <v>12.577</v>
      </c>
      <c r="F21" s="4">
        <f>IF((A21-A20)&lt;=0,"",(A21-A20))</f>
        <v>342</v>
      </c>
      <c r="G21" s="14" t="s">
        <v>11</v>
      </c>
      <c r="H21" s="16">
        <f t="shared" si="3"/>
        <v>27.192494235509262</v>
      </c>
      <c r="I21" s="27">
        <v>41896</v>
      </c>
      <c r="J21" s="30">
        <f>IF(I21-I20&gt;0, I21-I20,"")</f>
        <v>15</v>
      </c>
      <c r="K21" s="28">
        <v>26</v>
      </c>
      <c r="L21" s="28">
        <v>34</v>
      </c>
    </row>
    <row r="22" spans="1:15" x14ac:dyDescent="0.25">
      <c r="A22" s="9">
        <v>45020</v>
      </c>
      <c r="B22" s="21">
        <v>3.4990000000000001</v>
      </c>
      <c r="C22" s="36">
        <v>44.17</v>
      </c>
      <c r="D22" s="6"/>
      <c r="E22" s="12">
        <v>12.622999999999999</v>
      </c>
      <c r="F22" s="4">
        <f>IF((A22-A21)&lt;=0,"",(A22-A21))</f>
        <v>361</v>
      </c>
      <c r="G22" s="14" t="s">
        <v>11</v>
      </c>
      <c r="H22" s="16">
        <f t="shared" si="3"/>
        <v>28.598589875623862</v>
      </c>
      <c r="I22" s="27">
        <v>41906</v>
      </c>
      <c r="J22" s="30">
        <f>IF(I22-I21&gt;0, I22-I21,"")</f>
        <v>10</v>
      </c>
      <c r="K22" s="28">
        <v>26</v>
      </c>
      <c r="L22" s="28">
        <v>34</v>
      </c>
      <c r="O22" s="19"/>
    </row>
    <row r="23" spans="1:15" x14ac:dyDescent="0.25">
      <c r="A23" s="39">
        <v>45432</v>
      </c>
      <c r="B23" s="40">
        <v>3.4990000000000001</v>
      </c>
      <c r="C23" s="41">
        <v>44.97</v>
      </c>
      <c r="E23" s="42">
        <v>12.852</v>
      </c>
      <c r="F23" s="4">
        <f t="shared" si="1"/>
        <v>412</v>
      </c>
      <c r="G23" s="43" t="s">
        <v>11</v>
      </c>
      <c r="H23" s="16">
        <f t="shared" si="3"/>
        <v>32.057267351385001</v>
      </c>
      <c r="I23" s="44">
        <v>41911</v>
      </c>
      <c r="J23" s="30">
        <f t="shared" si="2"/>
        <v>5</v>
      </c>
      <c r="K23" s="28">
        <v>26</v>
      </c>
      <c r="L23" s="28">
        <v>34</v>
      </c>
    </row>
    <row r="24" spans="1:15" x14ac:dyDescent="0.25">
      <c r="A24" s="39">
        <v>45777</v>
      </c>
      <c r="B24" s="40">
        <v>3.399</v>
      </c>
      <c r="C24" s="41">
        <v>41.98</v>
      </c>
      <c r="E24" s="42">
        <v>12.351000000000001</v>
      </c>
      <c r="F24" s="4">
        <f t="shared" si="1"/>
        <v>345</v>
      </c>
      <c r="G24" s="43" t="s">
        <v>11</v>
      </c>
      <c r="H24" s="16">
        <f t="shared" si="3"/>
        <v>27.932960893854748</v>
      </c>
      <c r="I24" s="44">
        <v>41924</v>
      </c>
      <c r="J24" s="30">
        <f t="shared" si="2"/>
        <v>13</v>
      </c>
      <c r="K24" s="28">
        <v>26</v>
      </c>
      <c r="L24" s="28">
        <v>34</v>
      </c>
    </row>
    <row r="25" spans="1:15" x14ac:dyDescent="0.25">
      <c r="A25" s="39">
        <v>46163</v>
      </c>
      <c r="B25" s="40">
        <v>3.319</v>
      </c>
      <c r="C25" s="41">
        <v>41.92</v>
      </c>
      <c r="E25" s="42">
        <v>12.631</v>
      </c>
      <c r="F25" s="4">
        <f t="shared" si="1"/>
        <v>386</v>
      </c>
      <c r="G25" s="43" t="s">
        <v>11</v>
      </c>
      <c r="H25" s="16">
        <f t="shared" si="3"/>
        <v>30.559733987807775</v>
      </c>
      <c r="I25" s="44">
        <v>41933</v>
      </c>
      <c r="J25" s="30">
        <f t="shared" si="2"/>
        <v>9</v>
      </c>
      <c r="K25" s="28">
        <v>26</v>
      </c>
      <c r="L25" s="28">
        <v>34</v>
      </c>
    </row>
    <row r="26" spans="1:15" x14ac:dyDescent="0.25">
      <c r="A26" s="39">
        <v>46520</v>
      </c>
      <c r="B26" s="40">
        <v>3.2989999999999999</v>
      </c>
      <c r="C26" s="41">
        <v>40.32</v>
      </c>
      <c r="E26" s="42">
        <v>12.222</v>
      </c>
      <c r="F26" s="4">
        <f t="shared" si="1"/>
        <v>357</v>
      </c>
      <c r="G26" s="43" t="s">
        <v>11</v>
      </c>
      <c r="H26" s="16">
        <f t="shared" si="3"/>
        <v>29.209621993127151</v>
      </c>
      <c r="I26" s="44">
        <v>41944</v>
      </c>
      <c r="J26" s="30">
        <f t="shared" si="2"/>
        <v>11</v>
      </c>
      <c r="K26" s="28">
        <v>26</v>
      </c>
      <c r="L26" s="28">
        <v>34</v>
      </c>
    </row>
    <row r="27" spans="1:15" x14ac:dyDescent="0.25">
      <c r="A27" s="39">
        <v>46879</v>
      </c>
      <c r="B27" s="40">
        <v>3.0990000000000002</v>
      </c>
      <c r="C27" s="41">
        <v>38.06</v>
      </c>
      <c r="E27" s="42">
        <v>12.281000000000001</v>
      </c>
      <c r="F27" s="4">
        <f t="shared" si="1"/>
        <v>359</v>
      </c>
      <c r="G27" s="43" t="s">
        <v>11</v>
      </c>
      <c r="H27" s="16">
        <f t="shared" si="3"/>
        <v>29.232147219281817</v>
      </c>
      <c r="I27" s="44">
        <v>41953</v>
      </c>
      <c r="J27" s="30">
        <f t="shared" si="2"/>
        <v>9</v>
      </c>
      <c r="K27" s="28">
        <v>26</v>
      </c>
      <c r="L27" s="28">
        <v>34</v>
      </c>
    </row>
    <row r="28" spans="1:15" x14ac:dyDescent="0.25">
      <c r="A28" s="39">
        <v>47204</v>
      </c>
      <c r="B28" s="40">
        <v>3.0790000000000002</v>
      </c>
      <c r="C28" s="41">
        <v>38.44</v>
      </c>
      <c r="E28" s="42">
        <v>12.484</v>
      </c>
      <c r="F28" s="4">
        <f t="shared" si="1"/>
        <v>325</v>
      </c>
      <c r="G28" s="43" t="s">
        <v>11</v>
      </c>
      <c r="H28" s="16">
        <f t="shared" si="3"/>
        <v>26.033322652995835</v>
      </c>
      <c r="I28" s="44">
        <v>41966</v>
      </c>
      <c r="J28" s="30">
        <f t="shared" si="2"/>
        <v>13</v>
      </c>
      <c r="K28" s="28">
        <v>26</v>
      </c>
      <c r="L28" s="28">
        <v>34</v>
      </c>
    </row>
    <row r="29" spans="1:15" x14ac:dyDescent="0.25">
      <c r="A29" s="39">
        <v>47541</v>
      </c>
      <c r="B29" s="40">
        <v>3.1190000000000002</v>
      </c>
      <c r="C29" s="41">
        <v>37.96</v>
      </c>
      <c r="E29" s="42">
        <v>12.172000000000001</v>
      </c>
      <c r="F29" s="4">
        <f t="shared" si="1"/>
        <v>337</v>
      </c>
      <c r="G29" s="43" t="s">
        <v>11</v>
      </c>
      <c r="H29" s="16">
        <f t="shared" si="3"/>
        <v>27.686493591850148</v>
      </c>
      <c r="I29" s="44">
        <v>41979</v>
      </c>
      <c r="J29" s="30">
        <f t="shared" si="2"/>
        <v>13</v>
      </c>
      <c r="K29" s="28">
        <v>26</v>
      </c>
      <c r="L29" s="28">
        <v>34</v>
      </c>
    </row>
    <row r="30" spans="1:15" x14ac:dyDescent="0.25">
      <c r="A30" s="39">
        <v>47844</v>
      </c>
      <c r="B30" s="40">
        <v>2.7589999999999999</v>
      </c>
      <c r="C30" s="41">
        <v>33.35</v>
      </c>
      <c r="E30" s="42">
        <v>12.087999999999999</v>
      </c>
      <c r="F30" s="4">
        <f t="shared" si="1"/>
        <v>303</v>
      </c>
      <c r="G30" s="43" t="s">
        <v>11</v>
      </c>
      <c r="H30" s="16">
        <f t="shared" si="3"/>
        <v>25.066181336863007</v>
      </c>
      <c r="I30" s="44">
        <v>41992</v>
      </c>
      <c r="J30" s="30">
        <f t="shared" si="2"/>
        <v>13</v>
      </c>
      <c r="K30" s="28">
        <v>26</v>
      </c>
      <c r="L30" s="28">
        <v>34</v>
      </c>
    </row>
    <row r="31" spans="1:15" x14ac:dyDescent="0.25">
      <c r="A31" s="39">
        <v>48190</v>
      </c>
      <c r="B31" s="40">
        <v>2.6589999999999998</v>
      </c>
      <c r="C31" s="41">
        <v>34.020000000000003</v>
      </c>
      <c r="E31" s="42">
        <v>12.792999999999999</v>
      </c>
      <c r="F31" s="4">
        <f t="shared" si="1"/>
        <v>346</v>
      </c>
      <c r="G31" s="43" t="s">
        <v>11</v>
      </c>
      <c r="H31" s="16">
        <f t="shared" si="3"/>
        <v>27.046040803564452</v>
      </c>
      <c r="I31" s="44">
        <v>42001</v>
      </c>
      <c r="J31" s="30">
        <f t="shared" si="2"/>
        <v>9</v>
      </c>
      <c r="K31" s="28">
        <v>26</v>
      </c>
      <c r="L31" s="28">
        <v>34</v>
      </c>
    </row>
    <row r="32" spans="1:15" x14ac:dyDescent="0.25">
      <c r="A32" s="39">
        <v>48564</v>
      </c>
      <c r="B32" s="40">
        <v>2.5990000000000002</v>
      </c>
      <c r="C32" s="41">
        <v>32.68</v>
      </c>
      <c r="E32" s="42">
        <v>12.573</v>
      </c>
      <c r="F32" s="4">
        <f t="shared" si="1"/>
        <v>374</v>
      </c>
      <c r="G32" s="43" t="s">
        <v>11</v>
      </c>
      <c r="H32" s="16">
        <f t="shared" si="3"/>
        <v>29.746281714785649</v>
      </c>
      <c r="I32" s="44">
        <v>42014</v>
      </c>
      <c r="J32" s="30">
        <f t="shared" si="2"/>
        <v>13</v>
      </c>
      <c r="K32" s="28">
        <v>26</v>
      </c>
      <c r="L32" s="28">
        <v>34</v>
      </c>
    </row>
    <row r="33" spans="1:12" x14ac:dyDescent="0.25">
      <c r="A33" s="39">
        <v>48893</v>
      </c>
      <c r="B33" s="40">
        <v>2.2589999999999999</v>
      </c>
      <c r="C33" s="41">
        <v>28.41</v>
      </c>
      <c r="E33" s="42">
        <v>12.577</v>
      </c>
      <c r="F33" s="4">
        <f t="shared" si="1"/>
        <v>329</v>
      </c>
      <c r="G33" s="43" t="s">
        <v>11</v>
      </c>
      <c r="H33" s="16">
        <f t="shared" si="3"/>
        <v>26.15886141369166</v>
      </c>
      <c r="I33" s="44">
        <v>42025</v>
      </c>
      <c r="J33" s="30">
        <f t="shared" si="2"/>
        <v>11</v>
      </c>
      <c r="K33" s="28">
        <v>26</v>
      </c>
      <c r="L33" s="28">
        <v>34</v>
      </c>
    </row>
    <row r="34" spans="1:12" x14ac:dyDescent="0.25">
      <c r="A34" s="39">
        <v>49228</v>
      </c>
      <c r="B34" s="40">
        <v>2.3490000000000002</v>
      </c>
      <c r="C34" s="41">
        <v>29.95</v>
      </c>
      <c r="E34" s="42">
        <v>12.752000000000001</v>
      </c>
      <c r="F34" s="4">
        <f t="shared" si="1"/>
        <v>335</v>
      </c>
      <c r="G34" s="43" t="s">
        <v>11</v>
      </c>
      <c r="H34" s="16">
        <f t="shared" si="3"/>
        <v>26.270388958594729</v>
      </c>
      <c r="I34" s="44">
        <v>42034</v>
      </c>
      <c r="J34" s="30">
        <f t="shared" si="2"/>
        <v>9</v>
      </c>
      <c r="K34" s="28">
        <v>26</v>
      </c>
      <c r="L34" s="28">
        <v>34</v>
      </c>
    </row>
    <row r="35" spans="1:12" x14ac:dyDescent="0.25">
      <c r="A35" s="39">
        <v>49576</v>
      </c>
      <c r="B35" s="40">
        <v>2.0990000000000002</v>
      </c>
      <c r="C35" s="41">
        <v>25.6</v>
      </c>
      <c r="E35" s="42">
        <v>12.194000000000001</v>
      </c>
      <c r="F35" s="4">
        <f t="shared" si="1"/>
        <v>348</v>
      </c>
      <c r="G35" s="47" t="s">
        <v>11</v>
      </c>
      <c r="H35" s="16">
        <f t="shared" si="3"/>
        <v>28.538625553550926</v>
      </c>
      <c r="I35" s="44">
        <v>42042</v>
      </c>
      <c r="J35" s="30">
        <f t="shared" si="2"/>
        <v>8</v>
      </c>
    </row>
    <row r="36" spans="1:12" x14ac:dyDescent="0.25">
      <c r="A36" s="39">
        <v>49940</v>
      </c>
      <c r="B36" s="40">
        <v>2.2589999999999999</v>
      </c>
      <c r="C36" s="41">
        <v>27</v>
      </c>
      <c r="E36" s="42">
        <v>11.95</v>
      </c>
      <c r="F36" s="4">
        <f t="shared" si="1"/>
        <v>364</v>
      </c>
      <c r="G36" s="43" t="s">
        <v>11</v>
      </c>
      <c r="H36" s="16">
        <f t="shared" si="3"/>
        <v>30.460251046025107</v>
      </c>
      <c r="I36" s="44">
        <v>42049</v>
      </c>
      <c r="J36" s="30">
        <f t="shared" si="2"/>
        <v>7</v>
      </c>
    </row>
    <row r="37" spans="1:12" x14ac:dyDescent="0.25">
      <c r="A37" s="39"/>
      <c r="B37" s="40"/>
      <c r="C37" s="41"/>
      <c r="E37" s="42"/>
      <c r="F37" s="4"/>
      <c r="G37" s="43"/>
      <c r="H37" s="48"/>
      <c r="I37" s="44"/>
      <c r="J37" s="30"/>
    </row>
    <row r="38" spans="1:12" ht="16.5" x14ac:dyDescent="0.3">
      <c r="A38" s="31" t="s">
        <v>19</v>
      </c>
      <c r="B38" s="37">
        <f>AVERAGE(B8:B37)</f>
        <v>3.3146206896551731</v>
      </c>
      <c r="C38" s="37">
        <f>AVERAGE(C8:C37)</f>
        <v>36.976551724137934</v>
      </c>
      <c r="D38" s="32"/>
      <c r="E38" s="32">
        <f>AVERAGE(E8:E37)</f>
        <v>11.248172413793103</v>
      </c>
      <c r="F38" s="32">
        <f>AVERAGE(F8:F37)</f>
        <v>313.89655172413791</v>
      </c>
      <c r="G38" s="2"/>
      <c r="H38" s="33">
        <f>AVERAGE(H8:H37)</f>
        <v>28.362103662085385</v>
      </c>
      <c r="I38" s="2"/>
      <c r="J38" s="45">
        <f>AVERAGE(J7:J37)</f>
        <v>9.5</v>
      </c>
    </row>
    <row r="40" spans="1:12" x14ac:dyDescent="0.25">
      <c r="A40" s="49" t="s">
        <v>20</v>
      </c>
      <c r="B40" s="49"/>
      <c r="C40" s="34">
        <f>C38/J38</f>
        <v>3.8922686025408351</v>
      </c>
      <c r="E40" s="49" t="s">
        <v>15</v>
      </c>
      <c r="F40" s="49"/>
      <c r="G40" s="38">
        <f>F38/J38</f>
        <v>33.041742286751358</v>
      </c>
    </row>
    <row r="41" spans="1:12" x14ac:dyDescent="0.25">
      <c r="A41" s="49" t="s">
        <v>21</v>
      </c>
      <c r="B41" s="49"/>
      <c r="C41" s="34">
        <f>C40*7</f>
        <v>27.245880217785846</v>
      </c>
      <c r="E41" s="49" t="s">
        <v>16</v>
      </c>
      <c r="F41" s="49"/>
      <c r="G41" s="38">
        <f>G40*7</f>
        <v>231.29219600725952</v>
      </c>
    </row>
    <row r="42" spans="1:12" x14ac:dyDescent="0.25">
      <c r="A42" s="49" t="s">
        <v>22</v>
      </c>
      <c r="B42" s="49"/>
      <c r="C42" s="34">
        <f>C41*4</f>
        <v>108.98352087114338</v>
      </c>
      <c r="E42" s="49" t="s">
        <v>17</v>
      </c>
      <c r="F42" s="49"/>
      <c r="G42" s="38">
        <f>G41*4</f>
        <v>925.16878402903808</v>
      </c>
    </row>
    <row r="43" spans="1:12" x14ac:dyDescent="0.25">
      <c r="A43" s="49" t="s">
        <v>23</v>
      </c>
      <c r="B43" s="49"/>
      <c r="C43" s="34">
        <f>C40*365</f>
        <v>1420.6780399274048</v>
      </c>
      <c r="E43" s="49" t="s">
        <v>18</v>
      </c>
      <c r="F43" s="49"/>
      <c r="G43" s="38">
        <f>G40*365</f>
        <v>12060.235934664246</v>
      </c>
    </row>
  </sheetData>
  <mergeCells count="8">
    <mergeCell ref="E40:F40"/>
    <mergeCell ref="E41:F41"/>
    <mergeCell ref="E42:F42"/>
    <mergeCell ref="E43:F43"/>
    <mergeCell ref="A40:B40"/>
    <mergeCell ref="A41:B41"/>
    <mergeCell ref="A42:B42"/>
    <mergeCell ref="A43:B4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8" r:id="rId4">
          <objectPr defaultSize="0" autoPict="0" r:id="rId5">
            <anchor moveWithCells="1">
              <from>
                <xdr:col>19</xdr:col>
                <xdr:colOff>552450</xdr:colOff>
                <xdr:row>1</xdr:row>
                <xdr:rowOff>47625</xdr:rowOff>
              </from>
              <to>
                <xdr:col>21</xdr:col>
                <xdr:colOff>228600</xdr:colOff>
                <xdr:row>5</xdr:row>
                <xdr:rowOff>0</xdr:rowOff>
              </to>
            </anchor>
          </objectPr>
        </oleObject>
      </mc:Choice>
      <mc:Fallback>
        <oleObject progId="Acrobat Document" dvAspect="DVASPECT_ICON" shapeId="1038" r:id="rId4"/>
      </mc:Fallback>
    </mc:AlternateContent>
    <mc:AlternateContent xmlns:mc="http://schemas.openxmlformats.org/markup-compatibility/2006">
      <mc:Choice Requires="x14">
        <oleObject progId="Acrobat Document" dvAspect="DVASPECT_ICON" shapeId="1039" r:id="rId6">
          <objectPr defaultSize="0" r:id="rId7">
            <anchor moveWithCells="1">
              <from>
                <xdr:col>21</xdr:col>
                <xdr:colOff>333375</xdr:colOff>
                <xdr:row>1</xdr:row>
                <xdr:rowOff>76200</xdr:rowOff>
              </from>
              <to>
                <xdr:col>23</xdr:col>
                <xdr:colOff>38100</xdr:colOff>
                <xdr:row>5</xdr:row>
                <xdr:rowOff>0</xdr:rowOff>
              </to>
            </anchor>
          </objectPr>
        </oleObject>
      </mc:Choice>
      <mc:Fallback>
        <oleObject progId="Acrobat Document" dvAspect="DVASPECT_ICON" shapeId="1039" r:id="rId6"/>
      </mc:Fallback>
    </mc:AlternateContent>
  </oleObjects>
  <tableParts count="1"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Jumpa</dc:creator>
  <cp:lastModifiedBy>Arturo Jumpa</cp:lastModifiedBy>
  <dcterms:created xsi:type="dcterms:W3CDTF">2014-06-22T17:42:05Z</dcterms:created>
  <dcterms:modified xsi:type="dcterms:W3CDTF">2015-02-26T02:52:41Z</dcterms:modified>
</cp:coreProperties>
</file>